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inaradias.BANESES.LCL\Desktop\"/>
    </mc:Choice>
  </mc:AlternateContent>
  <workbookProtection workbookPassword="898E" lockStructure="1"/>
  <bookViews>
    <workbookView xWindow="0" yWindow="0" windowWidth="21600" windowHeight="9735"/>
  </bookViews>
  <sheets>
    <sheet name="Simulacao de contribuição" sheetId="1" r:id="rId1"/>
  </sheets>
  <calcPr calcId="152511"/>
</workbook>
</file>

<file path=xl/calcChain.xml><?xml version="1.0" encoding="utf-8"?>
<calcChain xmlns="http://schemas.openxmlformats.org/spreadsheetml/2006/main">
  <c r="G34" i="1" l="1"/>
  <c r="E39" i="1" l="1"/>
  <c r="E38" i="1"/>
  <c r="E35" i="1"/>
  <c r="E37" i="1"/>
  <c r="E36" i="1"/>
  <c r="C16" i="1"/>
  <c r="E16" i="1"/>
  <c r="G16" i="1" l="1"/>
  <c r="C15" i="1" l="1"/>
  <c r="E15" i="1"/>
  <c r="E18" i="1" l="1"/>
  <c r="C18" i="1"/>
  <c r="E21" i="1"/>
  <c r="C21" i="1"/>
  <c r="C17" i="1"/>
  <c r="E17" i="1"/>
  <c r="G18" i="1" l="1"/>
  <c r="G35" i="1" s="1"/>
  <c r="G21" i="1"/>
  <c r="G36" i="1" s="1"/>
  <c r="C19" i="1"/>
  <c r="C20" i="1" s="1"/>
  <c r="E19" i="1"/>
  <c r="G17" i="1"/>
  <c r="G30" i="1" l="1"/>
  <c r="G27" i="1"/>
  <c r="G19" i="1"/>
  <c r="G38" i="1" s="1"/>
  <c r="G28" i="1"/>
  <c r="G29" i="1"/>
  <c r="E20" i="1"/>
  <c r="G20" i="1" s="1"/>
  <c r="G39" i="1" s="1"/>
  <c r="G40" i="1" l="1"/>
  <c r="B48" i="1" s="1"/>
  <c r="G31" i="1"/>
  <c r="G37" i="1"/>
  <c r="B46" i="1" s="1"/>
  <c r="G32" i="1"/>
</calcChain>
</file>

<file path=xl/sharedStrings.xml><?xml version="1.0" encoding="utf-8"?>
<sst xmlns="http://schemas.openxmlformats.org/spreadsheetml/2006/main" count="67" uniqueCount="58">
  <si>
    <t>Salario de Participação</t>
  </si>
  <si>
    <t>Percentual de Contribuição</t>
  </si>
  <si>
    <t>Imposto de Renda Retido na Fonte</t>
  </si>
  <si>
    <t>Liquido de Salário</t>
  </si>
  <si>
    <t>Percentual de contribuição atual</t>
  </si>
  <si>
    <t>Contribuição do Patrocinador</t>
  </si>
  <si>
    <t>Ganho total</t>
  </si>
  <si>
    <t>Tempo restante para aposentadoria (anos)</t>
  </si>
  <si>
    <t>Salario de Participação (Renda Mensal)</t>
  </si>
  <si>
    <t>Contribuição INSS</t>
  </si>
  <si>
    <t>Dependentes IR</t>
  </si>
  <si>
    <t>RENDIMENTOS</t>
  </si>
  <si>
    <t xml:space="preserve">ALIQUOTA </t>
  </si>
  <si>
    <t>DEDUÇÃO</t>
  </si>
  <si>
    <t>DEDUÇÃO POR DEPENDENTE</t>
  </si>
  <si>
    <t>TABELA INSS</t>
  </si>
  <si>
    <t xml:space="preserve">TABELA IRRF </t>
  </si>
  <si>
    <t>DADOS DO CÁLCULO</t>
  </si>
  <si>
    <t>RESULTADO</t>
  </si>
  <si>
    <t>Valor que você colocará a mais em sua reserva</t>
  </si>
  <si>
    <t>Valor que o Patrocinador colocará a mais em sua reserva</t>
  </si>
  <si>
    <t>Valor que você deixará de pagar em imposto (Ganho Fiscal)</t>
  </si>
  <si>
    <t>Acréscimo total em sua reserva</t>
  </si>
  <si>
    <t>SIMULADOR DE BENEFÍCIO FISCAL</t>
  </si>
  <si>
    <t>MENSAL:</t>
  </si>
  <si>
    <t>Conclusões:</t>
  </si>
  <si>
    <t>A</t>
  </si>
  <si>
    <t>E</t>
  </si>
  <si>
    <t>O</t>
  </si>
  <si>
    <t>M</t>
  </si>
  <si>
    <t>I</t>
  </si>
  <si>
    <t>B</t>
  </si>
  <si>
    <t>C</t>
  </si>
  <si>
    <t>D</t>
  </si>
  <si>
    <t>F</t>
  </si>
  <si>
    <t>G</t>
  </si>
  <si>
    <t>H</t>
  </si>
  <si>
    <t>J</t>
  </si>
  <si>
    <t>K</t>
  </si>
  <si>
    <t>L</t>
  </si>
  <si>
    <t>P</t>
  </si>
  <si>
    <t>N</t>
  </si>
  <si>
    <t>Q</t>
  </si>
  <si>
    <t>C3</t>
  </si>
  <si>
    <t>G3 + C3</t>
  </si>
  <si>
    <t>Insira os dados nos campos do quadro abaixo:</t>
  </si>
  <si>
    <r>
      <rPr>
        <b/>
        <sz val="10"/>
        <color theme="1"/>
        <rFont val="Arial"/>
        <family val="2"/>
      </rPr>
      <t>(1)</t>
    </r>
    <r>
      <rPr>
        <b/>
        <sz val="10"/>
        <rFont val="Arial"/>
        <family val="2"/>
      </rPr>
      <t xml:space="preserve"> Situação Atual</t>
    </r>
  </si>
  <si>
    <t>(3) Diferença</t>
  </si>
  <si>
    <t>Valor que você efetivamente contribuirá a mais (considerando o Ganho Fiscal)</t>
  </si>
  <si>
    <t>(2) Situação Simulada</t>
  </si>
  <si>
    <t>Percentual de contribuição a simular</t>
  </si>
  <si>
    <t>Contribuição do Participante à Baneses</t>
  </si>
  <si>
    <t>F3</t>
  </si>
  <si>
    <t>C3 + F3</t>
  </si>
  <si>
    <t>D3</t>
  </si>
  <si>
    <t>C3 - D3</t>
  </si>
  <si>
    <t>M + O</t>
  </si>
  <si>
    <r>
      <t xml:space="preserve">Para Declaração de IRRF no modelo </t>
    </r>
    <r>
      <rPr>
        <b/>
        <sz val="11"/>
        <rFont val="Arial"/>
        <family val="2"/>
      </rPr>
      <t>completo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</si>
</sst>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0.00_ ;\-0.00\ 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b/>
      <sz val="11"/>
      <color rgb="FF0070C0"/>
      <name val="Arial"/>
      <family val="2"/>
    </font>
    <font>
      <sz val="11"/>
      <color rgb="FF0070C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59999389629810485"/>
        <bgColor indexed="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42"/>
      </patternFill>
    </fill>
    <fill>
      <patternFill patternType="solid">
        <fgColor theme="0" tint="-0.14999847407452621"/>
        <bgColor indexed="42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CB3E3"/>
        <bgColor indexed="42"/>
      </patternFill>
    </fill>
    <fill>
      <patternFill patternType="solid">
        <fgColor rgb="FFDCB3E3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57">
    <xf numFmtId="0" fontId="0" fillId="0" borderId="0" xfId="0"/>
    <xf numFmtId="165" fontId="0" fillId="0" borderId="1" xfId="3" applyFont="1" applyBorder="1" applyProtection="1">
      <protection locked="0"/>
    </xf>
    <xf numFmtId="0" fontId="0" fillId="0" borderId="1" xfId="0" applyBorder="1" applyProtection="1">
      <protection locked="0"/>
    </xf>
    <xf numFmtId="9" fontId="0" fillId="0" borderId="1" xfId="2" applyFont="1" applyBorder="1" applyProtection="1">
      <protection locked="0"/>
    </xf>
    <xf numFmtId="0" fontId="0" fillId="0" borderId="0" xfId="0" applyProtection="1">
      <protection locked="0"/>
    </xf>
    <xf numFmtId="0" fontId="10" fillId="12" borderId="0" xfId="0" applyFont="1" applyFill="1" applyAlignment="1" applyProtection="1">
      <alignment horizontal="center"/>
      <protection locked="0"/>
    </xf>
    <xf numFmtId="0" fontId="12" fillId="12" borderId="0" xfId="0" applyFont="1" applyFill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165" fontId="0" fillId="8" borderId="1" xfId="3" applyFont="1" applyFill="1" applyBorder="1" applyProtection="1">
      <protection locked="0"/>
    </xf>
    <xf numFmtId="43" fontId="0" fillId="0" borderId="0" xfId="0" applyNumberFormat="1" applyProtection="1">
      <protection locked="0"/>
    </xf>
    <xf numFmtId="165" fontId="1" fillId="8" borderId="1" xfId="3" applyFont="1" applyFill="1" applyBorder="1" applyProtection="1">
      <protection locked="0"/>
    </xf>
    <xf numFmtId="0" fontId="2" fillId="0" borderId="0" xfId="0" applyFont="1" applyProtection="1">
      <protection locked="0"/>
    </xf>
    <xf numFmtId="0" fontId="2" fillId="6" borderId="0" xfId="0" applyFont="1" applyFill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9" borderId="0" xfId="0" applyFont="1" applyFill="1" applyAlignment="1" applyProtection="1">
      <alignment horizontal="center"/>
      <protection locked="0"/>
    </xf>
    <xf numFmtId="0" fontId="2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165" fontId="1" fillId="8" borderId="2" xfId="3" applyFont="1" applyFill="1" applyBorder="1" applyAlignment="1" applyProtection="1">
      <alignment horizontal="left"/>
      <protection locked="0"/>
    </xf>
    <xf numFmtId="165" fontId="1" fillId="8" borderId="4" xfId="3" applyFont="1" applyFill="1" applyBorder="1" applyAlignment="1" applyProtection="1">
      <alignment horizontal="left"/>
      <protection locked="0"/>
    </xf>
    <xf numFmtId="0" fontId="2" fillId="0" borderId="0" xfId="0" applyFont="1" applyFill="1" applyAlignment="1" applyProtection="1">
      <alignment horizontal="left"/>
      <protection locked="0"/>
    </xf>
    <xf numFmtId="165" fontId="1" fillId="0" borderId="0" xfId="3" applyFont="1" applyFill="1" applyBorder="1" applyProtection="1">
      <protection locked="0"/>
    </xf>
    <xf numFmtId="4" fontId="0" fillId="0" borderId="0" xfId="3" applyNumberFormat="1" applyFont="1" applyFill="1" applyBorder="1" applyProtection="1">
      <protection locked="0"/>
    </xf>
    <xf numFmtId="0" fontId="9" fillId="0" borderId="0" xfId="0" applyFont="1" applyProtection="1">
      <protection locked="0"/>
    </xf>
    <xf numFmtId="9" fontId="7" fillId="0" borderId="0" xfId="0" applyNumberFormat="1" applyFont="1" applyProtection="1">
      <protection locked="0"/>
    </xf>
    <xf numFmtId="0" fontId="8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4" fillId="0" borderId="0" xfId="0" applyFont="1" applyProtection="1">
      <protection locked="0"/>
    </xf>
    <xf numFmtId="0" fontId="6" fillId="4" borderId="2" xfId="0" applyFont="1" applyFill="1" applyBorder="1" applyAlignment="1" applyProtection="1">
      <alignment horizontal="center"/>
      <protection locked="0"/>
    </xf>
    <xf numFmtId="0" fontId="6" fillId="4" borderId="4" xfId="0" applyFont="1" applyFill="1" applyBorder="1" applyAlignment="1" applyProtection="1">
      <alignment horizontal="center"/>
      <protection locked="0"/>
    </xf>
    <xf numFmtId="0" fontId="6" fillId="4" borderId="3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165" fontId="5" fillId="2" borderId="1" xfId="3" applyFont="1" applyFill="1" applyBorder="1" applyAlignment="1" applyProtection="1">
      <alignment horizontal="center"/>
      <protection locked="0"/>
    </xf>
    <xf numFmtId="10" fontId="5" fillId="2" borderId="1" xfId="2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164" fontId="5" fillId="0" borderId="0" xfId="1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2" fillId="0" borderId="2" xfId="0" applyFont="1" applyFill="1" applyBorder="1" applyAlignment="1" applyProtection="1">
      <alignment horizontal="center"/>
      <protection locked="0"/>
    </xf>
    <xf numFmtId="2" fontId="5" fillId="0" borderId="3" xfId="0" applyNumberFormat="1" applyFont="1" applyBorder="1" applyAlignment="1" applyProtection="1">
      <alignment horizontal="center"/>
      <protection locked="0"/>
    </xf>
    <xf numFmtId="165" fontId="0" fillId="5" borderId="1" xfId="3" applyFont="1" applyFill="1" applyBorder="1" applyProtection="1">
      <protection hidden="1"/>
    </xf>
    <xf numFmtId="9" fontId="0" fillId="5" borderId="1" xfId="3" applyNumberFormat="1" applyFont="1" applyFill="1" applyBorder="1" applyProtection="1">
      <protection hidden="1"/>
    </xf>
    <xf numFmtId="165" fontId="0" fillId="6" borderId="1" xfId="3" applyFont="1" applyFill="1" applyBorder="1" applyProtection="1">
      <protection hidden="1"/>
    </xf>
    <xf numFmtId="165" fontId="0" fillId="10" borderId="1" xfId="3" applyFont="1" applyFill="1" applyBorder="1" applyProtection="1">
      <protection hidden="1"/>
    </xf>
    <xf numFmtId="9" fontId="0" fillId="10" borderId="1" xfId="0" applyNumberFormat="1" applyFill="1" applyBorder="1" applyProtection="1">
      <protection hidden="1"/>
    </xf>
    <xf numFmtId="165" fontId="0" fillId="11" borderId="1" xfId="3" applyFont="1" applyFill="1" applyBorder="1" applyProtection="1">
      <protection hidden="1"/>
    </xf>
    <xf numFmtId="165" fontId="0" fillId="7" borderId="1" xfId="3" applyFont="1" applyFill="1" applyBorder="1" applyProtection="1">
      <protection hidden="1"/>
    </xf>
    <xf numFmtId="9" fontId="0" fillId="7" borderId="1" xfId="2" applyFont="1" applyFill="1" applyBorder="1" applyProtection="1">
      <protection hidden="1"/>
    </xf>
    <xf numFmtId="166" fontId="0" fillId="7" borderId="1" xfId="3" applyNumberFormat="1" applyFont="1" applyFill="1" applyBorder="1" applyProtection="1">
      <protection hidden="1"/>
    </xf>
    <xf numFmtId="4" fontId="0" fillId="7" borderId="3" xfId="3" applyNumberFormat="1" applyFont="1" applyFill="1" applyBorder="1" applyProtection="1">
      <protection hidden="1"/>
    </xf>
    <xf numFmtId="4" fontId="0" fillId="7" borderId="1" xfId="3" applyNumberFormat="1" applyFont="1" applyFill="1" applyBorder="1" applyProtection="1">
      <protection hidden="1"/>
    </xf>
    <xf numFmtId="0" fontId="7" fillId="0" borderId="0" xfId="0" applyFont="1" applyAlignment="1" applyProtection="1">
      <alignment horizontal="left" wrapText="1"/>
      <protection hidden="1"/>
    </xf>
    <xf numFmtId="0" fontId="7" fillId="0" borderId="0" xfId="0" applyFont="1" applyProtection="1">
      <protection hidden="1"/>
    </xf>
    <xf numFmtId="0" fontId="8" fillId="0" borderId="0" xfId="0" applyFont="1" applyProtection="1">
      <protection hidden="1"/>
    </xf>
    <xf numFmtId="165" fontId="3" fillId="8" borderId="4" xfId="3" applyFont="1" applyFill="1" applyBorder="1" applyAlignment="1" applyProtection="1">
      <alignment horizontal="left" indent="3"/>
      <protection hidden="1"/>
    </xf>
    <xf numFmtId="165" fontId="3" fillId="8" borderId="3" xfId="3" applyFont="1" applyFill="1" applyBorder="1" applyAlignment="1" applyProtection="1">
      <alignment horizontal="left" indent="3"/>
      <protection hidden="1"/>
    </xf>
  </cellXfs>
  <cellStyles count="4">
    <cellStyle name="Moeda" xfId="1" builtinId="4"/>
    <cellStyle name="Normal" xfId="0" builtinId="0"/>
    <cellStyle name="Porcentagem" xfId="2" builtinId="5"/>
    <cellStyle name="Vírgula" xfId="3" builtinId="3"/>
  </cellStyles>
  <dxfs count="0"/>
  <tableStyles count="0" defaultTableStyle="TableStyleMedium2" defaultPivotStyle="PivotStyleLight16"/>
  <colors>
    <mruColors>
      <color rgb="FFDCB3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tabSelected="1" zoomScaleNormal="100" workbookViewId="0">
      <selection activeCell="G11" sqref="G11"/>
    </sheetView>
  </sheetViews>
  <sheetFormatPr defaultRowHeight="12.75" x14ac:dyDescent="0.2"/>
  <cols>
    <col min="1" max="1" width="3.7109375" style="4" customWidth="1"/>
    <col min="2" max="2" width="62.140625" style="4" customWidth="1"/>
    <col min="3" max="3" width="18.28515625" style="4" customWidth="1"/>
    <col min="4" max="4" width="3.7109375" style="4" customWidth="1"/>
    <col min="5" max="5" width="18.28515625" style="4" bestFit="1" customWidth="1"/>
    <col min="6" max="6" width="3.5703125" style="4" customWidth="1"/>
    <col min="7" max="7" width="18.28515625" style="4" customWidth="1"/>
    <col min="8" max="8" width="13.140625" style="4" customWidth="1"/>
    <col min="9" max="10" width="12.7109375" style="4" bestFit="1" customWidth="1"/>
    <col min="11" max="16384" width="9.140625" style="4"/>
  </cols>
  <sheetData>
    <row r="1" spans="1:10" ht="12.75" customHeight="1" x14ac:dyDescent="0.2"/>
    <row r="2" spans="1:10" ht="15.75" customHeight="1" x14ac:dyDescent="0.25">
      <c r="B2" s="5" t="s">
        <v>23</v>
      </c>
      <c r="C2" s="5"/>
      <c r="D2" s="5"/>
      <c r="E2" s="5"/>
      <c r="F2" s="5"/>
      <c r="G2" s="5"/>
    </row>
    <row r="3" spans="1:10" ht="15.75" customHeight="1" x14ac:dyDescent="0.25">
      <c r="B3" s="6" t="s">
        <v>57</v>
      </c>
      <c r="C3" s="5"/>
      <c r="D3" s="5"/>
      <c r="E3" s="5"/>
      <c r="F3" s="5"/>
      <c r="G3" s="5"/>
    </row>
    <row r="5" spans="1:10" ht="15.75" x14ac:dyDescent="0.25">
      <c r="B5" s="7" t="s">
        <v>45</v>
      </c>
    </row>
    <row r="6" spans="1:10" x14ac:dyDescent="0.2">
      <c r="B6" s="8" t="s">
        <v>8</v>
      </c>
      <c r="C6" s="1">
        <v>5000</v>
      </c>
    </row>
    <row r="7" spans="1:10" x14ac:dyDescent="0.2">
      <c r="B7" s="8" t="s">
        <v>10</v>
      </c>
      <c r="C7" s="2">
        <v>0</v>
      </c>
    </row>
    <row r="8" spans="1:10" x14ac:dyDescent="0.2">
      <c r="B8" s="8" t="s">
        <v>7</v>
      </c>
      <c r="C8" s="2">
        <v>30</v>
      </c>
      <c r="J8" s="9"/>
    </row>
    <row r="9" spans="1:10" x14ac:dyDescent="0.2">
      <c r="B9" s="8" t="s">
        <v>4</v>
      </c>
      <c r="C9" s="3">
        <v>0.03</v>
      </c>
    </row>
    <row r="10" spans="1:10" x14ac:dyDescent="0.2">
      <c r="B10" s="10" t="s">
        <v>50</v>
      </c>
      <c r="C10" s="3">
        <v>0.09</v>
      </c>
      <c r="J10" s="9"/>
    </row>
    <row r="11" spans="1:10" x14ac:dyDescent="0.2">
      <c r="B11" s="11"/>
      <c r="J11" s="9"/>
    </row>
    <row r="12" spans="1:10" x14ac:dyDescent="0.2">
      <c r="B12" s="11"/>
      <c r="J12" s="9"/>
    </row>
    <row r="13" spans="1:10" x14ac:dyDescent="0.2">
      <c r="B13" s="12" t="s">
        <v>17</v>
      </c>
      <c r="C13" s="12"/>
      <c r="D13" s="12"/>
      <c r="E13" s="12"/>
      <c r="F13" s="12"/>
      <c r="G13" s="12"/>
    </row>
    <row r="14" spans="1:10" s="13" customFormat="1" x14ac:dyDescent="0.2">
      <c r="C14" s="13" t="s">
        <v>46</v>
      </c>
      <c r="E14" s="13" t="s">
        <v>49</v>
      </c>
      <c r="G14" s="13" t="s">
        <v>47</v>
      </c>
    </row>
    <row r="15" spans="1:10" x14ac:dyDescent="0.2">
      <c r="A15" s="14" t="s">
        <v>26</v>
      </c>
      <c r="B15" s="8" t="s">
        <v>0</v>
      </c>
      <c r="C15" s="41">
        <f>+C6</f>
        <v>5000</v>
      </c>
      <c r="E15" s="44">
        <f>+C6</f>
        <v>5000</v>
      </c>
      <c r="G15" s="47">
        <v>0</v>
      </c>
      <c r="H15" s="9"/>
      <c r="J15" s="9"/>
    </row>
    <row r="16" spans="1:10" x14ac:dyDescent="0.2">
      <c r="A16" s="14" t="s">
        <v>31</v>
      </c>
      <c r="B16" s="8" t="s">
        <v>1</v>
      </c>
      <c r="C16" s="42">
        <f>+C9</f>
        <v>0.03</v>
      </c>
      <c r="E16" s="45">
        <f>+C10</f>
        <v>0.09</v>
      </c>
      <c r="G16" s="48">
        <f>E16-C16</f>
        <v>0.06</v>
      </c>
    </row>
    <row r="17" spans="1:7" hidden="1" x14ac:dyDescent="0.2">
      <c r="A17" s="14"/>
      <c r="B17" s="8" t="s">
        <v>9</v>
      </c>
      <c r="C17" s="43">
        <f>IF(C15&gt;B63,ROUND((B63)*C63,2),IF(C15&gt;B62,ROUND(C15*C63,2),IF(C15&gt;B61,ROUND(C15*C62,2),ROUND(C15*C61,2))))</f>
        <v>550</v>
      </c>
      <c r="E17" s="46">
        <f>IF(C15&gt;B63,ROUND((B63)*C63,2),IF(C15&gt;B62,ROUND(C15*C63,2),IF(C15&gt;B61,ROUND(C15*C62,2),ROUND(C15*C61,2))))</f>
        <v>550</v>
      </c>
      <c r="G17" s="47">
        <f t="shared" ref="G17:G18" si="0">E17-C17</f>
        <v>0</v>
      </c>
    </row>
    <row r="18" spans="1:7" x14ac:dyDescent="0.2">
      <c r="A18" s="14" t="s">
        <v>32</v>
      </c>
      <c r="B18" s="10" t="s">
        <v>51</v>
      </c>
      <c r="C18" s="41">
        <f>ROUND(C15*C16,2)</f>
        <v>150</v>
      </c>
      <c r="E18" s="44">
        <f>ROUND(E15*E16,2)</f>
        <v>450</v>
      </c>
      <c r="G18" s="49">
        <f t="shared" si="0"/>
        <v>300</v>
      </c>
    </row>
    <row r="19" spans="1:7" x14ac:dyDescent="0.2">
      <c r="A19" s="14" t="s">
        <v>33</v>
      </c>
      <c r="B19" s="8" t="s">
        <v>2</v>
      </c>
      <c r="C19" s="43">
        <f>IF((C15-(C7*D58)-C17-C18)&gt;B56,+(C15-(C7*D58)-C17-C18)*C56-D56,IF((C15-(C7*D58)-C17-C18)&gt;B54,(C15-(C7*D58)-C17-C18)*C55-D55,IF((C15-(C7*D58)-C17-C18)&gt;B53,(C15-(C7*D58)-C17-C18)*C54-D54,IF((C15-(C7*D58)-C17-C18)&gt;B52,(C15-(C7*D58)-C17-C18)*C53-D53,0))))</f>
        <v>331.37</v>
      </c>
      <c r="E19" s="46">
        <f>IF((E15-(C7*D58)-E17-E18)&gt;B56,+(E15-(C7*D58)-E17-E18)*C56-D56,IF((E15-(C7*D58)-E17-E18)&gt;B54,(E15-(C7*D58)-E17-E18)*C55-D55,IF((E15-(C7*D58)-E17-E18)&gt;B53,(E15-(C7*D58)-E17-E18)*C54-D54,IF((E15-(C7*D58)-E17-E18)&gt;B52,(E15-(C7*D58)-E17-E18)*C53-D53,0))))</f>
        <v>263.87</v>
      </c>
      <c r="G19" s="49">
        <f>E19-C19</f>
        <v>-67.5</v>
      </c>
    </row>
    <row r="20" spans="1:7" x14ac:dyDescent="0.2">
      <c r="A20" s="14" t="s">
        <v>27</v>
      </c>
      <c r="B20" s="8" t="s">
        <v>3</v>
      </c>
      <c r="C20" s="41">
        <f>ROUND(C15-C18-C19,2)</f>
        <v>4518.63</v>
      </c>
      <c r="E20" s="44">
        <f>ROUND(E15-E18-E19,2)</f>
        <v>4286.13</v>
      </c>
      <c r="G20" s="49">
        <f>E20-C20</f>
        <v>-232.5</v>
      </c>
    </row>
    <row r="21" spans="1:7" x14ac:dyDescent="0.2">
      <c r="A21" s="14" t="s">
        <v>34</v>
      </c>
      <c r="B21" s="8" t="s">
        <v>5</v>
      </c>
      <c r="C21" s="41">
        <f>ROUND(IF(C9 &lt;= 0.09,C9,0.09) * C15,2)</f>
        <v>150</v>
      </c>
      <c r="E21" s="44">
        <f>ROUND(IF(C10 &lt;= 0.09,C10,0.09) * E15,2)</f>
        <v>450</v>
      </c>
      <c r="G21" s="49">
        <f>E21-C21</f>
        <v>300</v>
      </c>
    </row>
    <row r="24" spans="1:7" x14ac:dyDescent="0.2">
      <c r="B24" s="15" t="s">
        <v>18</v>
      </c>
      <c r="C24" s="15"/>
      <c r="D24" s="15"/>
      <c r="E24" s="15"/>
      <c r="F24" s="15"/>
      <c r="G24" s="15"/>
    </row>
    <row r="25" spans="1:7" x14ac:dyDescent="0.2">
      <c r="B25" s="11"/>
    </row>
    <row r="26" spans="1:7" x14ac:dyDescent="0.2">
      <c r="B26" s="16"/>
      <c r="C26" s="17"/>
      <c r="G26" s="11" t="s">
        <v>24</v>
      </c>
    </row>
    <row r="27" spans="1:7" x14ac:dyDescent="0.2">
      <c r="A27" s="18" t="s">
        <v>35</v>
      </c>
      <c r="B27" s="19" t="s">
        <v>19</v>
      </c>
      <c r="C27" s="20"/>
      <c r="D27" s="20"/>
      <c r="E27" s="55" t="s">
        <v>43</v>
      </c>
      <c r="F27" s="56"/>
      <c r="G27" s="50">
        <f>G18</f>
        <v>300</v>
      </c>
    </row>
    <row r="28" spans="1:7" x14ac:dyDescent="0.2">
      <c r="A28" s="14" t="s">
        <v>36</v>
      </c>
      <c r="B28" s="19" t="s">
        <v>20</v>
      </c>
      <c r="C28" s="20"/>
      <c r="D28" s="20"/>
      <c r="E28" s="55" t="s">
        <v>52</v>
      </c>
      <c r="F28" s="56"/>
      <c r="G28" s="51">
        <f>G21</f>
        <v>300</v>
      </c>
    </row>
    <row r="29" spans="1:7" hidden="1" x14ac:dyDescent="0.2">
      <c r="A29" s="14" t="s">
        <v>37</v>
      </c>
      <c r="B29" s="19" t="s">
        <v>20</v>
      </c>
      <c r="C29" s="20"/>
      <c r="D29" s="20"/>
      <c r="E29" s="55" t="s">
        <v>44</v>
      </c>
      <c r="F29" s="56"/>
      <c r="G29" s="51">
        <f>G21</f>
        <v>300</v>
      </c>
    </row>
    <row r="30" spans="1:7" x14ac:dyDescent="0.2">
      <c r="A30" s="14" t="s">
        <v>30</v>
      </c>
      <c r="B30" s="19" t="s">
        <v>22</v>
      </c>
      <c r="C30" s="20"/>
      <c r="D30" s="20"/>
      <c r="E30" s="55" t="s">
        <v>53</v>
      </c>
      <c r="F30" s="56"/>
      <c r="G30" s="51">
        <f>G21+G18</f>
        <v>600</v>
      </c>
    </row>
    <row r="31" spans="1:7" x14ac:dyDescent="0.2">
      <c r="A31" s="14" t="s">
        <v>37</v>
      </c>
      <c r="B31" s="19" t="s">
        <v>21</v>
      </c>
      <c r="C31" s="20"/>
      <c r="D31" s="20"/>
      <c r="E31" s="55" t="s">
        <v>54</v>
      </c>
      <c r="F31" s="56"/>
      <c r="G31" s="51">
        <f>-G19</f>
        <v>67.5</v>
      </c>
    </row>
    <row r="32" spans="1:7" x14ac:dyDescent="0.2">
      <c r="A32" s="14" t="s">
        <v>38</v>
      </c>
      <c r="B32" s="19" t="s">
        <v>48</v>
      </c>
      <c r="C32" s="20"/>
      <c r="D32" s="20"/>
      <c r="E32" s="55" t="s">
        <v>55</v>
      </c>
      <c r="F32" s="56"/>
      <c r="G32" s="51">
        <f>-G20</f>
        <v>232.5</v>
      </c>
    </row>
    <row r="33" spans="1:8" x14ac:dyDescent="0.2">
      <c r="B33" s="16"/>
      <c r="C33" s="16"/>
      <c r="D33" s="16"/>
      <c r="E33" s="21"/>
      <c r="F33" s="21"/>
    </row>
    <row r="34" spans="1:8" x14ac:dyDescent="0.2">
      <c r="B34" s="16"/>
      <c r="C34" s="16"/>
      <c r="D34" s="16"/>
      <c r="E34" s="21"/>
      <c r="F34" s="21"/>
      <c r="G34" s="16" t="str">
        <f>CONCATENATE("EM ",C8," ANOS:")</f>
        <v>EM 30 ANOS:</v>
      </c>
    </row>
    <row r="35" spans="1:8" x14ac:dyDescent="0.2">
      <c r="A35" s="14" t="s">
        <v>39</v>
      </c>
      <c r="B35" s="19" t="s">
        <v>19</v>
      </c>
      <c r="C35" s="20"/>
      <c r="D35" s="20"/>
      <c r="E35" s="55" t="str">
        <f>CONCATENATE("C3 * ",C8, " anos")</f>
        <v>C3 * 30 anos</v>
      </c>
      <c r="F35" s="56"/>
      <c r="G35" s="51">
        <f>G18*13*C8</f>
        <v>117000</v>
      </c>
    </row>
    <row r="36" spans="1:8" x14ac:dyDescent="0.2">
      <c r="A36" s="14" t="s">
        <v>29</v>
      </c>
      <c r="B36" s="19" t="s">
        <v>20</v>
      </c>
      <c r="C36" s="20"/>
      <c r="D36" s="20"/>
      <c r="E36" s="55" t="str">
        <f>CONCATENATE("F3 * ",C8, " anos")</f>
        <v>F3 * 30 anos</v>
      </c>
      <c r="F36" s="56"/>
      <c r="G36" s="51">
        <f>G21*13*C8</f>
        <v>117000</v>
      </c>
    </row>
    <row r="37" spans="1:8" x14ac:dyDescent="0.2">
      <c r="A37" s="14" t="s">
        <v>41</v>
      </c>
      <c r="B37" s="19" t="s">
        <v>22</v>
      </c>
      <c r="C37" s="20"/>
      <c r="D37" s="20"/>
      <c r="E37" s="55" t="str">
        <f>CONCATENATE("(C3 + F3) * ",C8, " anos")</f>
        <v>(C3 + F3) * 30 anos</v>
      </c>
      <c r="F37" s="56"/>
      <c r="G37" s="51">
        <f>G35+G36</f>
        <v>234000</v>
      </c>
    </row>
    <row r="38" spans="1:8" x14ac:dyDescent="0.2">
      <c r="A38" s="14" t="s">
        <v>28</v>
      </c>
      <c r="B38" s="19" t="s">
        <v>21</v>
      </c>
      <c r="C38" s="20"/>
      <c r="D38" s="20"/>
      <c r="E38" s="55" t="str">
        <f>CONCATENATE("D3 * ",C8, " anos")</f>
        <v>D3 * 30 anos</v>
      </c>
      <c r="F38" s="56"/>
      <c r="G38" s="51">
        <f>-G19*13*C8</f>
        <v>26325</v>
      </c>
    </row>
    <row r="39" spans="1:8" x14ac:dyDescent="0.2">
      <c r="A39" s="14" t="s">
        <v>40</v>
      </c>
      <c r="B39" s="19" t="s">
        <v>48</v>
      </c>
      <c r="C39" s="20"/>
      <c r="D39" s="20"/>
      <c r="E39" s="55" t="str">
        <f>CONCATENATE("E3 * ",C8, " anos")</f>
        <v>E3 * 30 anos</v>
      </c>
      <c r="F39" s="56"/>
      <c r="G39" s="51">
        <f>-G20*13*C8</f>
        <v>90675</v>
      </c>
    </row>
    <row r="40" spans="1:8" x14ac:dyDescent="0.2">
      <c r="A40" s="14" t="s">
        <v>42</v>
      </c>
      <c r="B40" s="19" t="s">
        <v>6</v>
      </c>
      <c r="C40" s="20"/>
      <c r="D40" s="20"/>
      <c r="E40" s="55" t="s">
        <v>56</v>
      </c>
      <c r="F40" s="56"/>
      <c r="G40" s="51">
        <f>G36+G38</f>
        <v>143325</v>
      </c>
    </row>
    <row r="41" spans="1:8" x14ac:dyDescent="0.2">
      <c r="B41" s="22"/>
      <c r="C41" s="23"/>
    </row>
    <row r="42" spans="1:8" ht="15" x14ac:dyDescent="0.25">
      <c r="B42" s="24" t="s">
        <v>25</v>
      </c>
    </row>
    <row r="43" spans="1:8" ht="15" x14ac:dyDescent="0.25">
      <c r="B43" s="25"/>
      <c r="C43" s="26"/>
      <c r="D43" s="26"/>
      <c r="E43" s="26"/>
      <c r="F43" s="26"/>
      <c r="G43" s="26"/>
    </row>
    <row r="44" spans="1:8" ht="15" hidden="1" x14ac:dyDescent="0.25">
      <c r="B44" s="27"/>
      <c r="C44" s="26"/>
      <c r="D44" s="26"/>
      <c r="E44" s="26"/>
      <c r="F44" s="26"/>
      <c r="G44" s="26"/>
    </row>
    <row r="45" spans="1:8" ht="14.25" hidden="1" x14ac:dyDescent="0.2">
      <c r="B45" s="26"/>
      <c r="C45" s="26"/>
      <c r="D45" s="26"/>
      <c r="E45" s="26"/>
      <c r="F45" s="26"/>
      <c r="G45" s="26"/>
    </row>
    <row r="46" spans="1:8" s="28" customFormat="1" ht="30" customHeight="1" x14ac:dyDescent="0.25">
      <c r="B46" s="52" t="str">
        <f>CONCATENATE("Ao final dos próximos ",C8," anos, o Participante terá sua reserva acrescida em ",DOLLAR(G37,2),", tendo efetivamente contribuído com ", DOLLAR(G39,2),", considerando que a contribuição do Patrocinador terá sido de ", DOLLAR(G36,2), " e o Benefício Fiscal de ", DOLLAR(G38,2), ".")</f>
        <v>Ao final dos próximos 30 anos, o Participante terá sua reserva acrescida em R$ 234.000,00, tendo efetivamente contribuído com R$ 90.675,00, considerando que a contribuição do Patrocinador terá sido de R$ 117.000,00 e o Benefício Fiscal de R$ 26.325,00.</v>
      </c>
      <c r="C46" s="52"/>
      <c r="D46" s="52"/>
      <c r="E46" s="52"/>
      <c r="F46" s="52"/>
      <c r="G46" s="52"/>
      <c r="H46" s="52"/>
    </row>
    <row r="47" spans="1:8" ht="15" x14ac:dyDescent="0.25">
      <c r="B47" s="27"/>
      <c r="C47" s="26"/>
      <c r="D47" s="26"/>
      <c r="E47" s="26"/>
      <c r="F47" s="26"/>
      <c r="G47" s="26"/>
    </row>
    <row r="48" spans="1:8" ht="15" x14ac:dyDescent="0.25">
      <c r="B48" s="53" t="str">
        <f>CONCATENATE("Serão ",DOLLAR(G40,2)," de """, "ganho""", " no período, correspondente a ",ROUND((G40/(G35+G36)*100),2),"% da reserva acumulada desta simulação.")</f>
        <v>Serão R$ 143.325,00 de "ganho" no período, correspondente a 61,25% da reserva acumulada desta simulação.</v>
      </c>
      <c r="C48" s="54"/>
      <c r="D48" s="54"/>
      <c r="E48" s="54"/>
      <c r="F48" s="54"/>
      <c r="G48" s="54"/>
    </row>
    <row r="49" spans="2:4" hidden="1" x14ac:dyDescent="0.2">
      <c r="B49" s="29"/>
    </row>
    <row r="50" spans="2:4" ht="15.75" hidden="1" x14ac:dyDescent="0.25">
      <c r="B50" s="30" t="s">
        <v>16</v>
      </c>
      <c r="C50" s="31"/>
      <c r="D50" s="32"/>
    </row>
    <row r="51" spans="2:4" hidden="1" x14ac:dyDescent="0.2">
      <c r="B51" s="33" t="s">
        <v>11</v>
      </c>
      <c r="C51" s="33" t="s">
        <v>12</v>
      </c>
      <c r="D51" s="33" t="s">
        <v>13</v>
      </c>
    </row>
    <row r="52" spans="2:4" hidden="1" x14ac:dyDescent="0.2">
      <c r="B52" s="34">
        <v>1903.98</v>
      </c>
      <c r="C52" s="35">
        <v>0</v>
      </c>
      <c r="D52" s="36">
        <v>0</v>
      </c>
    </row>
    <row r="53" spans="2:4" hidden="1" x14ac:dyDescent="0.2">
      <c r="B53" s="34">
        <v>2826.65</v>
      </c>
      <c r="C53" s="35">
        <v>7.4999999999999997E-2</v>
      </c>
      <c r="D53" s="36">
        <v>142.80000000000001</v>
      </c>
    </row>
    <row r="54" spans="2:4" hidden="1" x14ac:dyDescent="0.2">
      <c r="B54" s="34">
        <v>3751.05</v>
      </c>
      <c r="C54" s="35">
        <v>0.15</v>
      </c>
      <c r="D54" s="36">
        <v>354.8</v>
      </c>
    </row>
    <row r="55" spans="2:4" hidden="1" x14ac:dyDescent="0.2">
      <c r="B55" s="34">
        <v>4664.68</v>
      </c>
      <c r="C55" s="35">
        <v>0.22500000000000001</v>
      </c>
      <c r="D55" s="36">
        <v>636.13</v>
      </c>
    </row>
    <row r="56" spans="2:4" hidden="1" x14ac:dyDescent="0.2">
      <c r="B56" s="34">
        <v>4664.68</v>
      </c>
      <c r="C56" s="35">
        <v>0.27500000000000002</v>
      </c>
      <c r="D56" s="36">
        <v>869.36</v>
      </c>
    </row>
    <row r="57" spans="2:4" hidden="1" x14ac:dyDescent="0.2">
      <c r="B57" s="37"/>
      <c r="C57" s="38"/>
      <c r="D57" s="38"/>
    </row>
    <row r="58" spans="2:4" hidden="1" x14ac:dyDescent="0.2">
      <c r="B58" s="39" t="s">
        <v>14</v>
      </c>
      <c r="C58" s="40"/>
      <c r="D58" s="36">
        <v>189.59</v>
      </c>
    </row>
    <row r="59" spans="2:4" ht="15.75" hidden="1" x14ac:dyDescent="0.25">
      <c r="B59" s="30" t="s">
        <v>15</v>
      </c>
      <c r="C59" s="31"/>
    </row>
    <row r="60" spans="2:4" hidden="1" x14ac:dyDescent="0.2">
      <c r="B60" s="33" t="s">
        <v>11</v>
      </c>
      <c r="C60" s="33" t="s">
        <v>12</v>
      </c>
    </row>
    <row r="61" spans="2:4" hidden="1" x14ac:dyDescent="0.2">
      <c r="B61" s="34">
        <v>1556.94</v>
      </c>
      <c r="C61" s="35">
        <v>0.08</v>
      </c>
    </row>
    <row r="62" spans="2:4" hidden="1" x14ac:dyDescent="0.2">
      <c r="B62" s="34">
        <v>2594.92</v>
      </c>
      <c r="C62" s="35">
        <v>0.09</v>
      </c>
    </row>
    <row r="63" spans="2:4" hidden="1" x14ac:dyDescent="0.2">
      <c r="B63" s="34">
        <v>5189.82</v>
      </c>
      <c r="C63" s="35">
        <v>0.11</v>
      </c>
    </row>
    <row r="64" spans="2:4" hidden="1" x14ac:dyDescent="0.2">
      <c r="B64" s="37"/>
      <c r="C64" s="38"/>
      <c r="D64" s="38"/>
    </row>
    <row r="65" spans="2:2" hidden="1" x14ac:dyDescent="0.2"/>
    <row r="66" spans="2:2" x14ac:dyDescent="0.2">
      <c r="B66" s="29"/>
    </row>
  </sheetData>
  <sheetProtection algorithmName="SHA-512" hashValue="gk8XYMbnbfHq9YmY3E34KWBePycsdt2z4ShqZkwqU/x8CMAzaUXNb85rbXUzxWFLY8o34X5sTQkxP76fXtGYzg==" saltValue="QWOM2BKvdUlU51IOcXcL8A==" spinCount="100000" sheet="1" objects="1" scenarios="1"/>
  <mergeCells count="31">
    <mergeCell ref="E39:F39"/>
    <mergeCell ref="E40:F40"/>
    <mergeCell ref="B28:D28"/>
    <mergeCell ref="E28:F28"/>
    <mergeCell ref="E31:F31"/>
    <mergeCell ref="B38:D38"/>
    <mergeCell ref="E38:F38"/>
    <mergeCell ref="E36:F36"/>
    <mergeCell ref="E37:F37"/>
    <mergeCell ref="B50:D50"/>
    <mergeCell ref="B59:C59"/>
    <mergeCell ref="B46:H46"/>
    <mergeCell ref="B27:D27"/>
    <mergeCell ref="B29:D29"/>
    <mergeCell ref="B30:D30"/>
    <mergeCell ref="B32:D32"/>
    <mergeCell ref="B35:D35"/>
    <mergeCell ref="B36:D36"/>
    <mergeCell ref="B37:D37"/>
    <mergeCell ref="B31:D31"/>
    <mergeCell ref="B39:D39"/>
    <mergeCell ref="B40:D40"/>
    <mergeCell ref="E27:F27"/>
    <mergeCell ref="E29:F29"/>
    <mergeCell ref="E30:F30"/>
    <mergeCell ref="B2:G2"/>
    <mergeCell ref="B13:G13"/>
    <mergeCell ref="B24:G24"/>
    <mergeCell ref="E32:F32"/>
    <mergeCell ref="E35:F35"/>
    <mergeCell ref="B3:G3"/>
  </mergeCells>
  <phoneticPr fontId="3" type="noConversion"/>
  <pageMargins left="0.78740157499999996" right="0.78740157499999996" top="0.984251969" bottom="0.984251969" header="0.49212598499999999" footer="0.49212598499999999"/>
  <pageSetup paperSize="9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Simulacao de contribuição</vt:lpstr>
    </vt:vector>
  </TitlesOfParts>
  <Company>vmware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vmware player</dc:creator>
  <cp:lastModifiedBy>Edinara Oza Dias</cp:lastModifiedBy>
  <cp:lastPrinted>2016-10-17T15:51:57Z</cp:lastPrinted>
  <dcterms:created xsi:type="dcterms:W3CDTF">2008-03-18T13:13:54Z</dcterms:created>
  <dcterms:modified xsi:type="dcterms:W3CDTF">2016-10-19T11:49:57Z</dcterms:modified>
</cp:coreProperties>
</file>