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Campanha o Seu Futuro é Agora\"/>
    </mc:Choice>
  </mc:AlternateContent>
  <bookViews>
    <workbookView xWindow="-120" yWindow="-120" windowWidth="20640" windowHeight="11160"/>
  </bookViews>
  <sheets>
    <sheet name="Simulacao de contribuiçã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  <c r="E39" i="1" l="1"/>
  <c r="E38" i="1"/>
  <c r="E37" i="1"/>
  <c r="E36" i="1"/>
  <c r="E35" i="1"/>
  <c r="G34" i="1"/>
  <c r="E16" i="1"/>
  <c r="G16" i="1" s="1"/>
  <c r="C16" i="1"/>
  <c r="E15" i="1"/>
  <c r="E21" i="1" s="1"/>
  <c r="C15" i="1"/>
  <c r="C21" i="1" s="1"/>
  <c r="G21" i="1" l="1"/>
  <c r="G36" i="1" s="1"/>
  <c r="C18" i="1"/>
  <c r="E18" i="1"/>
  <c r="C19" i="1"/>
  <c r="E17" i="1"/>
  <c r="G17" i="1" s="1"/>
  <c r="G28" i="1" l="1"/>
  <c r="G29" i="1"/>
  <c r="G18" i="1"/>
  <c r="C20" i="1"/>
  <c r="E19" i="1"/>
  <c r="G19" i="1" l="1"/>
  <c r="G35" i="1"/>
  <c r="G37" i="1" s="1"/>
  <c r="G27" i="1"/>
  <c r="G30" i="1"/>
  <c r="E20" i="1"/>
  <c r="G20" i="1" s="1"/>
  <c r="G32" i="1" l="1"/>
  <c r="G39" i="1"/>
  <c r="G38" i="1"/>
  <c r="G40" i="1" s="1"/>
  <c r="B48" i="1" s="1"/>
  <c r="G31" i="1"/>
  <c r="B46" i="1" l="1"/>
</calcChain>
</file>

<file path=xl/sharedStrings.xml><?xml version="1.0" encoding="utf-8"?>
<sst xmlns="http://schemas.openxmlformats.org/spreadsheetml/2006/main" count="67" uniqueCount="58">
  <si>
    <t>SIMULADOR DE BENEFÍCIO FISCAL</t>
  </si>
  <si>
    <r>
      <rPr>
        <sz val="11"/>
        <color theme="1"/>
        <rFont val="Arial"/>
        <family val="2"/>
      </rPr>
      <t xml:space="preserve">Para Declaração de IRRF no modelo </t>
    </r>
    <r>
      <rPr>
        <b/>
        <sz val="11"/>
        <color theme="1"/>
        <rFont val="Arial"/>
        <family val="2"/>
      </rPr>
      <t>completo</t>
    </r>
  </si>
  <si>
    <t>Insira os dados nos campos do quadro abaixo:</t>
  </si>
  <si>
    <t>Salario de Participação (Renda Mensal)</t>
  </si>
  <si>
    <t>Dependentes IR</t>
  </si>
  <si>
    <t>Tempo restante para aposentadoria (anos)</t>
  </si>
  <si>
    <t>Percentual de contribuição atual</t>
  </si>
  <si>
    <t>Percentual de contribuição a simular</t>
  </si>
  <si>
    <t>DADOS DO CÁLCULO</t>
  </si>
  <si>
    <r>
      <rPr>
        <b/>
        <sz val="10"/>
        <color theme="1"/>
        <rFont val="Arial"/>
        <family val="2"/>
      </rPr>
      <t>(1)</t>
    </r>
    <r>
      <rPr>
        <b/>
        <sz val="10"/>
        <color theme="1"/>
        <rFont val="Arial"/>
        <family val="2"/>
      </rPr>
      <t xml:space="preserve"> Situação Atual</t>
    </r>
  </si>
  <si>
    <t>(2) Situação Simulada</t>
  </si>
  <si>
    <t>(3) Diferença</t>
  </si>
  <si>
    <t>A</t>
  </si>
  <si>
    <t>Salario de Participação</t>
  </si>
  <si>
    <t>B</t>
  </si>
  <si>
    <t>Percentual de Contribuição</t>
  </si>
  <si>
    <t>Contribuição INSS</t>
  </si>
  <si>
    <t>C</t>
  </si>
  <si>
    <t>Contribuição do Participante à Baneses</t>
  </si>
  <si>
    <t>D</t>
  </si>
  <si>
    <t>Imposto de Renda Retido na Fonte</t>
  </si>
  <si>
    <t>E</t>
  </si>
  <si>
    <t>Liquido de Salário</t>
  </si>
  <si>
    <t>F</t>
  </si>
  <si>
    <t>Contribuição do Patrocinador</t>
  </si>
  <si>
    <t>RESULTADO</t>
  </si>
  <si>
    <t>MENSAL:</t>
  </si>
  <si>
    <t>G</t>
  </si>
  <si>
    <t>Valor que você colocará a mais em sua reserva</t>
  </si>
  <si>
    <t>C3</t>
  </si>
  <si>
    <t>H</t>
  </si>
  <si>
    <t>Valor que o Patrocinador colocará a mais em sua reserva</t>
  </si>
  <si>
    <t>F3</t>
  </si>
  <si>
    <t>J</t>
  </si>
  <si>
    <t>G3 + C3</t>
  </si>
  <si>
    <t>I</t>
  </si>
  <si>
    <t>Acréscimo total em sua reserva</t>
  </si>
  <si>
    <t>C3 + F3</t>
  </si>
  <si>
    <t>Valor que você deixará de pagar em imposto (Ganho Fiscal)</t>
  </si>
  <si>
    <t>D3</t>
  </si>
  <si>
    <t>K</t>
  </si>
  <si>
    <t>Valor que você efetivamente contribuirá a mais (considerando o Ganho Fiscal)</t>
  </si>
  <si>
    <t>C3 - D3</t>
  </si>
  <si>
    <t>L</t>
  </si>
  <si>
    <t>M</t>
  </si>
  <si>
    <t>N</t>
  </si>
  <si>
    <t>O</t>
  </si>
  <si>
    <t>P</t>
  </si>
  <si>
    <t>Q</t>
  </si>
  <si>
    <t>Ganho total</t>
  </si>
  <si>
    <t>M + O</t>
  </si>
  <si>
    <t>Conclusões:</t>
  </si>
  <si>
    <t xml:space="preserve">TABELA IRRF </t>
  </si>
  <si>
    <t>RENDIMENTOS</t>
  </si>
  <si>
    <t xml:space="preserve">ALIQUOTA </t>
  </si>
  <si>
    <t>DEDUÇÃO</t>
  </si>
  <si>
    <t>DEDUÇÃO POR DEPENDENTE</t>
  </si>
  <si>
    <t>TABELA INSS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</si>
</sst>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-* #,##0.00_-;\-* #,##0.00_-;_-* &quot;-&quot;??_-;_-@"/>
    <numFmt numFmtId="166" formatCode="0.00_ ;\-0.00\ "/>
    <numFmt numFmtId="167" formatCode="_(&quot;R$ &quot;* #,##0.00_);_(&quot;R$ &quot;* \(#,##0.00\);_(&quot;R$ &quot;* &quot;-&quot;??_);_(@_)"/>
  </numFmts>
  <fonts count="12">
    <font>
      <sz val="10"/>
      <color rgb="FF000000"/>
      <name val="Arial"/>
      <charset val="134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70C0"/>
      <name val="Arial"/>
      <family val="2"/>
    </font>
    <font>
      <sz val="11"/>
      <color rgb="FF0070C0"/>
      <name val="Arial"/>
      <family val="2"/>
    </font>
    <font>
      <b/>
      <sz val="10"/>
      <color rgb="FFFF0000"/>
      <name val="Arial"/>
      <family val="2"/>
    </font>
    <font>
      <b/>
      <sz val="12"/>
      <color rgb="FFFFFFFF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  <fill>
      <patternFill patternType="solid">
        <fgColor rgb="FFBDD6EE"/>
        <bgColor rgb="FFBDD6EE"/>
      </patternFill>
    </fill>
    <fill>
      <patternFill patternType="solid">
        <fgColor rgb="FFDCB3E3"/>
        <bgColor rgb="FFDCB3E3"/>
      </patternFill>
    </fill>
    <fill>
      <patternFill patternType="solid">
        <fgColor rgb="FFC5E0B3"/>
        <bgColor rgb="FFC5E0B3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164" fontId="1" fillId="3" borderId="1" xfId="0" applyNumberFormat="1" applyFont="1" applyFill="1" applyBorder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164" fontId="1" fillId="5" borderId="1" xfId="0" applyNumberFormat="1" applyFont="1" applyFill="1" applyBorder="1"/>
    <xf numFmtId="164" fontId="1" fillId="6" borderId="1" xfId="0" applyNumberFormat="1" applyFont="1" applyFill="1" applyBorder="1"/>
    <xf numFmtId="165" fontId="1" fillId="0" borderId="0" xfId="0" applyNumberFormat="1" applyFont="1"/>
    <xf numFmtId="9" fontId="1" fillId="4" borderId="1" xfId="0" applyNumberFormat="1" applyFont="1" applyFill="1" applyBorder="1"/>
    <xf numFmtId="9" fontId="1" fillId="5" borderId="1" xfId="0" applyNumberFormat="1" applyFont="1" applyFill="1" applyBorder="1"/>
    <xf numFmtId="9" fontId="1" fillId="6" borderId="1" xfId="0" applyNumberFormat="1" applyFont="1" applyFill="1" applyBorder="1"/>
    <xf numFmtId="164" fontId="1" fillId="4" borderId="1" xfId="0" applyNumberFormat="1" applyFont="1" applyFill="1" applyBorder="1"/>
    <xf numFmtId="166" fontId="1" fillId="6" borderId="1" xfId="0" applyNumberFormat="1" applyFont="1" applyFill="1" applyBorder="1"/>
    <xf numFmtId="0" fontId="5" fillId="0" borderId="2" xfId="0" applyFont="1" applyBorder="1" applyAlignment="1">
      <alignment horizontal="center"/>
    </xf>
    <xf numFmtId="4" fontId="1" fillId="6" borderId="4" xfId="0" applyNumberFormat="1" applyFont="1" applyFill="1" applyBorder="1"/>
    <xf numFmtId="4" fontId="1" fillId="6" borderId="1" xfId="0" applyNumberFormat="1" applyFont="1" applyFill="1" applyBorder="1"/>
    <xf numFmtId="0" fontId="5" fillId="0" borderId="0" xfId="0" applyFont="1" applyAlignment="1">
      <alignment horizontal="left"/>
    </xf>
    <xf numFmtId="164" fontId="1" fillId="0" borderId="0" xfId="0" applyNumberFormat="1" applyFont="1"/>
    <xf numFmtId="4" fontId="1" fillId="0" borderId="0" xfId="0" applyNumberFormat="1" applyFont="1"/>
    <xf numFmtId="0" fontId="7" fillId="0" borderId="0" xfId="0" applyFont="1"/>
    <xf numFmtId="9" fontId="8" fillId="0" borderId="0" xfId="0" applyNumberFormat="1" applyFont="1"/>
    <xf numFmtId="0" fontId="9" fillId="0" borderId="0" xfId="0" applyFont="1"/>
    <xf numFmtId="0" fontId="8" fillId="0" borderId="0" xfId="0" applyFont="1"/>
    <xf numFmtId="0" fontId="1" fillId="0" borderId="0" xfId="0" applyFont="1" applyAlignment="1">
      <alignment wrapText="1"/>
    </xf>
    <xf numFmtId="0" fontId="10" fillId="0" borderId="0" xfId="0" applyFont="1"/>
    <xf numFmtId="0" fontId="5" fillId="8" borderId="1" xfId="0" applyFont="1" applyFill="1" applyBorder="1" applyAlignment="1">
      <alignment horizontal="center"/>
    </xf>
    <xf numFmtId="164" fontId="1" fillId="9" borderId="1" xfId="0" applyNumberFormat="1" applyFont="1" applyFill="1" applyBorder="1" applyAlignment="1">
      <alignment horizontal="center"/>
    </xf>
    <xf numFmtId="10" fontId="1" fillId="9" borderId="1" xfId="0" applyNumberFormat="1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167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3" fillId="0" borderId="0" xfId="0" applyFont="1"/>
    <xf numFmtId="0" fontId="4" fillId="2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5" fillId="6" borderId="0" xfId="0" applyFont="1" applyFill="1" applyAlignment="1">
      <alignment horizontal="center"/>
    </xf>
    <xf numFmtId="164" fontId="1" fillId="3" borderId="2" xfId="0" applyNumberFormat="1" applyFont="1" applyFill="1" applyBorder="1" applyAlignment="1">
      <alignment horizontal="left"/>
    </xf>
    <xf numFmtId="0" fontId="3" fillId="0" borderId="3" xfId="0" applyFont="1" applyBorder="1"/>
    <xf numFmtId="164" fontId="6" fillId="3" borderId="3" xfId="0" applyNumberFormat="1" applyFont="1" applyFill="1" applyBorder="1" applyAlignment="1">
      <alignment horizontal="left"/>
    </xf>
    <xf numFmtId="0" fontId="3" fillId="0" borderId="4" xfId="0" applyFont="1" applyBorder="1"/>
    <xf numFmtId="0" fontId="11" fillId="7" borderId="2" xfId="0" applyFont="1" applyFill="1" applyBorder="1" applyAlignment="1">
      <alignment horizontal="center"/>
    </xf>
    <xf numFmtId="0" fontId="8" fillId="0" borderId="0" xfId="0" applyFont="1" applyAlignment="1">
      <alignment horizontal="left" wrapText="1"/>
    </xf>
    <xf numFmtId="0" fontId="0" fillId="0" borderId="0" xfId="0"/>
    <xf numFmtId="164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9" fontId="1" fillId="0" borderId="1" xfId="0" applyNumberFormat="1" applyFont="1" applyBorder="1" applyProtection="1">
      <protection locked="0"/>
    </xf>
  </cellXfs>
  <cellStyles count="1">
    <cellStyle name="Normal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abSelected="1" workbookViewId="0">
      <selection activeCell="C6" sqref="C6"/>
    </sheetView>
  </sheetViews>
  <sheetFormatPr defaultColWidth="12.5703125" defaultRowHeight="15" customHeight="1"/>
  <cols>
    <col min="1" max="1" width="3.7109375" customWidth="1"/>
    <col min="2" max="2" width="62.140625" customWidth="1"/>
    <col min="3" max="3" width="18.28515625" customWidth="1"/>
    <col min="4" max="4" width="3.7109375" customWidth="1"/>
    <col min="5" max="5" width="18.28515625" customWidth="1"/>
    <col min="6" max="6" width="3.5703125" customWidth="1"/>
    <col min="7" max="7" width="18.28515625" customWidth="1"/>
    <col min="8" max="8" width="13.140625" customWidth="1"/>
    <col min="9" max="10" width="12.7109375" customWidth="1"/>
    <col min="11" max="26" width="9" customWidth="1"/>
  </cols>
  <sheetData>
    <row r="1" spans="1:26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>
      <c r="A2" s="1"/>
      <c r="B2" s="34" t="s">
        <v>0</v>
      </c>
      <c r="C2" s="35"/>
      <c r="D2" s="35"/>
      <c r="E2" s="35"/>
      <c r="F2" s="35"/>
      <c r="G2" s="35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1"/>
      <c r="B3" s="36" t="s">
        <v>1</v>
      </c>
      <c r="C3" s="35"/>
      <c r="D3" s="35"/>
      <c r="E3" s="35"/>
      <c r="F3" s="35"/>
      <c r="G3" s="35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1"/>
      <c r="B5" s="2" t="s">
        <v>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1"/>
      <c r="B6" s="3" t="s">
        <v>3</v>
      </c>
      <c r="C6" s="46">
        <v>9000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1"/>
      <c r="B7" s="3" t="s">
        <v>4</v>
      </c>
      <c r="C7" s="47">
        <v>0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1"/>
      <c r="B8" s="3" t="s">
        <v>5</v>
      </c>
      <c r="C8" s="47">
        <v>30</v>
      </c>
      <c r="D8" s="1"/>
      <c r="E8" s="1"/>
      <c r="F8" s="1"/>
      <c r="G8" s="1"/>
      <c r="H8" s="1"/>
      <c r="I8" s="1"/>
      <c r="J8" s="9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3" t="s">
        <v>6</v>
      </c>
      <c r="C9" s="48">
        <v>0.03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1"/>
      <c r="B10" s="3" t="s">
        <v>7</v>
      </c>
      <c r="C10" s="48">
        <v>0.09</v>
      </c>
      <c r="D10" s="1"/>
      <c r="E10" s="1"/>
      <c r="F10" s="1"/>
      <c r="G10" s="1"/>
      <c r="H10" s="1"/>
      <c r="I10" s="1"/>
      <c r="J10" s="9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4"/>
      <c r="C11" s="1"/>
      <c r="D11" s="1"/>
      <c r="E11" s="1"/>
      <c r="F11" s="1"/>
      <c r="G11" s="1"/>
      <c r="H11" s="1"/>
      <c r="I11" s="1"/>
      <c r="J11" s="9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1"/>
      <c r="B12" s="4"/>
      <c r="C12" s="1"/>
      <c r="D12" s="1"/>
      <c r="E12" s="1"/>
      <c r="F12" s="1"/>
      <c r="G12" s="1"/>
      <c r="H12" s="1"/>
      <c r="I12" s="1"/>
      <c r="J12" s="9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1"/>
      <c r="B13" s="37" t="s">
        <v>8</v>
      </c>
      <c r="C13" s="35"/>
      <c r="D13" s="35"/>
      <c r="E13" s="35"/>
      <c r="F13" s="35"/>
      <c r="G13" s="35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5"/>
      <c r="B14" s="5"/>
      <c r="C14" s="5" t="s">
        <v>9</v>
      </c>
      <c r="D14" s="5"/>
      <c r="E14" s="5" t="s">
        <v>10</v>
      </c>
      <c r="F14" s="5"/>
      <c r="G14" s="5" t="s">
        <v>11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2.75" customHeight="1">
      <c r="A15" s="6" t="s">
        <v>12</v>
      </c>
      <c r="B15" s="3" t="s">
        <v>13</v>
      </c>
      <c r="C15" s="7">
        <f>+C6</f>
        <v>9000</v>
      </c>
      <c r="D15" s="1"/>
      <c r="E15" s="7">
        <f>+C6</f>
        <v>9000</v>
      </c>
      <c r="F15" s="1"/>
      <c r="G15" s="8">
        <v>0</v>
      </c>
      <c r="H15" s="9"/>
      <c r="I15" s="1"/>
      <c r="J15" s="9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6" t="s">
        <v>14</v>
      </c>
      <c r="B16" s="3" t="s">
        <v>15</v>
      </c>
      <c r="C16" s="10">
        <f>+C9</f>
        <v>0.03</v>
      </c>
      <c r="D16" s="1"/>
      <c r="E16" s="11">
        <f>+C10</f>
        <v>0.09</v>
      </c>
      <c r="F16" s="1"/>
      <c r="G16" s="12">
        <f t="shared" ref="G16:G21" si="0">E16-C16</f>
        <v>0.06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hidden="1" customHeight="1">
      <c r="A17" s="6"/>
      <c r="B17" s="3" t="s">
        <v>16</v>
      </c>
      <c r="C17" s="13">
        <f>IF(C15&gt;B63,ROUND((B63)*C63,2),IF(C15&gt;B62,ROUND(C15*C63,2),IF(C15&gt;B61,ROUND(C15*C62,2),ROUND(C15*C61,2))))</f>
        <v>1051.05</v>
      </c>
      <c r="D17" s="1"/>
      <c r="E17" s="7">
        <f>IF(C15&gt;B63,ROUND((B63)*C63,2),IF(C15&gt;B62,ROUND(C15*C63,2),IF(C15&gt;B61,ROUND(C15*C62,2),ROUND(C15*C61,2))))</f>
        <v>1051.05</v>
      </c>
      <c r="F17" s="1"/>
      <c r="G17" s="8">
        <f t="shared" si="0"/>
        <v>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6" t="s">
        <v>17</v>
      </c>
      <c r="B18" s="3" t="s">
        <v>18</v>
      </c>
      <c r="C18" s="13">
        <f>ROUND(C15*C16,2)</f>
        <v>270</v>
      </c>
      <c r="D18" s="1"/>
      <c r="E18" s="7">
        <f>ROUND(E15*E16,2)</f>
        <v>810</v>
      </c>
      <c r="F18" s="1"/>
      <c r="G18" s="14">
        <f t="shared" si="0"/>
        <v>540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6" t="s">
        <v>19</v>
      </c>
      <c r="B19" s="3" t="s">
        <v>20</v>
      </c>
      <c r="C19" s="13">
        <f>IF((C15-(C7*D58)-C17-C18)&gt;B56,+(C15-(C7*D58)-C17-C18)*C56-D56,IF((C15-(C7*D58)-C17-C18)&gt;B54,(C15-(C7*D58)-C17-C18)*C55-D55,IF((C15-(C7*D58)-C17-C18)&gt;B53,(C15-(C7*D58)-C17-C18)*C54-D54,IF((C15-(C7*D58)-C17-C18)&gt;B52,(C15-(C7*D58)-C17-C18)*C53-D53,0))))</f>
        <v>1226.7512500000003</v>
      </c>
      <c r="D19" s="1"/>
      <c r="E19" s="7">
        <f>IF((E15-(C7*D58)-E17-E18)&gt;B56,+(E15-(C7*D58)-E17-E18)*C56-D56,IF((E15-(C7*D58)-E17-E18)&gt;B54,(E15-(C7*D58)-E17-E18)*C55-D55,IF((E15-(C7*D58)-E17-E18)&gt;B53,(E15-(C7*D58)-E17-E18)*C54-D54,IF((E15-(C7*D58)-E17-E18)&gt;B52,(E15-(C7*D58)-E17-E18)*C53-D53,0))))</f>
        <v>1078.25125</v>
      </c>
      <c r="F19" s="1"/>
      <c r="G19" s="14">
        <f t="shared" si="0"/>
        <v>-148.50000000000023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6" t="s">
        <v>21</v>
      </c>
      <c r="B20" s="3" t="s">
        <v>22</v>
      </c>
      <c r="C20" s="13">
        <f>ROUND(C15-C18-C19,2)</f>
        <v>7503.25</v>
      </c>
      <c r="D20" s="1"/>
      <c r="E20" s="7">
        <f>ROUND(E15-E18-E19,2)</f>
        <v>7111.75</v>
      </c>
      <c r="F20" s="1"/>
      <c r="G20" s="14">
        <f t="shared" si="0"/>
        <v>-391.5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6" t="s">
        <v>23</v>
      </c>
      <c r="B21" s="3" t="s">
        <v>24</v>
      </c>
      <c r="C21" s="13">
        <f>ROUND(IF(C9&lt;=0.09,C9,0.09)*C15,2)</f>
        <v>270</v>
      </c>
      <c r="D21" s="1"/>
      <c r="E21" s="7">
        <f>ROUND(IF(C10&lt;=0.09,C10,0.09)*E15,2)</f>
        <v>810</v>
      </c>
      <c r="F21" s="1"/>
      <c r="G21" s="14">
        <f t="shared" si="0"/>
        <v>540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1"/>
      <c r="B24" s="38" t="s">
        <v>25</v>
      </c>
      <c r="C24" s="35"/>
      <c r="D24" s="35"/>
      <c r="E24" s="35"/>
      <c r="F24" s="35"/>
      <c r="G24" s="35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1"/>
      <c r="B25" s="4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1"/>
      <c r="B26" s="4"/>
      <c r="C26" s="1"/>
      <c r="D26" s="1"/>
      <c r="E26" s="1"/>
      <c r="F26" s="1"/>
      <c r="G26" s="4" t="s">
        <v>26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15" t="s">
        <v>27</v>
      </c>
      <c r="B27" s="39" t="s">
        <v>28</v>
      </c>
      <c r="C27" s="40"/>
      <c r="D27" s="40"/>
      <c r="E27" s="41" t="s">
        <v>29</v>
      </c>
      <c r="F27" s="42"/>
      <c r="G27" s="16">
        <f>G18</f>
        <v>540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6" t="s">
        <v>30</v>
      </c>
      <c r="B28" s="39" t="s">
        <v>31</v>
      </c>
      <c r="C28" s="40"/>
      <c r="D28" s="40"/>
      <c r="E28" s="41" t="s">
        <v>32</v>
      </c>
      <c r="F28" s="42"/>
      <c r="G28" s="17">
        <f>G21</f>
        <v>540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6" t="s">
        <v>33</v>
      </c>
      <c r="B29" s="39" t="s">
        <v>31</v>
      </c>
      <c r="C29" s="40"/>
      <c r="D29" s="40"/>
      <c r="E29" s="41" t="s">
        <v>34</v>
      </c>
      <c r="F29" s="42"/>
      <c r="G29" s="17">
        <f>G21</f>
        <v>540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6" t="s">
        <v>35</v>
      </c>
      <c r="B30" s="39" t="s">
        <v>36</v>
      </c>
      <c r="C30" s="40"/>
      <c r="D30" s="40"/>
      <c r="E30" s="41" t="s">
        <v>37</v>
      </c>
      <c r="F30" s="42"/>
      <c r="G30" s="17">
        <f>G21+G18</f>
        <v>1080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6" t="s">
        <v>33</v>
      </c>
      <c r="B31" s="39" t="s">
        <v>38</v>
      </c>
      <c r="C31" s="40"/>
      <c r="D31" s="40"/>
      <c r="E31" s="41" t="s">
        <v>39</v>
      </c>
      <c r="F31" s="42"/>
      <c r="G31" s="17">
        <f t="shared" ref="G31:G32" si="1">-G19</f>
        <v>148.50000000000023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6" t="s">
        <v>40</v>
      </c>
      <c r="B32" s="39" t="s">
        <v>41</v>
      </c>
      <c r="C32" s="40"/>
      <c r="D32" s="40"/>
      <c r="E32" s="41" t="s">
        <v>42</v>
      </c>
      <c r="F32" s="42"/>
      <c r="G32" s="17">
        <f t="shared" si="1"/>
        <v>391.5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4"/>
      <c r="C33" s="4"/>
      <c r="D33" s="4"/>
      <c r="E33" s="18"/>
      <c r="F33" s="18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"/>
      <c r="B34" s="4"/>
      <c r="C34" s="4"/>
      <c r="D34" s="4"/>
      <c r="E34" s="18"/>
      <c r="F34" s="18"/>
      <c r="G34" s="4" t="str">
        <f>CONCATENATE("EM ",C8," ANOS:")</f>
        <v>EM 30 ANOS: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6" t="s">
        <v>43</v>
      </c>
      <c r="B35" s="39" t="s">
        <v>28</v>
      </c>
      <c r="C35" s="40"/>
      <c r="D35" s="40"/>
      <c r="E35" s="41" t="str">
        <f>CONCATENATE("C3 * ",C8," anos")</f>
        <v>C3 * 30 anos</v>
      </c>
      <c r="F35" s="42"/>
      <c r="G35" s="17">
        <f>G18*13*C8</f>
        <v>210600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6" t="s">
        <v>44</v>
      </c>
      <c r="B36" s="39" t="s">
        <v>31</v>
      </c>
      <c r="C36" s="40"/>
      <c r="D36" s="40"/>
      <c r="E36" s="41" t="str">
        <f>CONCATENATE("F3 * ",C8," anos")</f>
        <v>F3 * 30 anos</v>
      </c>
      <c r="F36" s="42"/>
      <c r="G36" s="17">
        <f>G21*13*C8</f>
        <v>210600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6" t="s">
        <v>45</v>
      </c>
      <c r="B37" s="39" t="s">
        <v>36</v>
      </c>
      <c r="C37" s="40"/>
      <c r="D37" s="40"/>
      <c r="E37" s="41" t="str">
        <f>CONCATENATE("(C3 + F3) * ",C8," anos")</f>
        <v>(C3 + F3) * 30 anos</v>
      </c>
      <c r="F37" s="42"/>
      <c r="G37" s="17">
        <f>G35+G36</f>
        <v>421200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6" t="s">
        <v>46</v>
      </c>
      <c r="B38" s="39" t="s">
        <v>38</v>
      </c>
      <c r="C38" s="40"/>
      <c r="D38" s="40"/>
      <c r="E38" s="41" t="str">
        <f>CONCATENATE("D3 * ",C8," anos")</f>
        <v>D3 * 30 anos</v>
      </c>
      <c r="F38" s="42"/>
      <c r="G38" s="17">
        <f>-G19*13*C8</f>
        <v>57915.000000000087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6" t="s">
        <v>47</v>
      </c>
      <c r="B39" s="39" t="s">
        <v>41</v>
      </c>
      <c r="C39" s="40"/>
      <c r="D39" s="40"/>
      <c r="E39" s="41" t="str">
        <f>CONCATENATE("E3 * ",C8," anos")</f>
        <v>E3 * 30 anos</v>
      </c>
      <c r="F39" s="42"/>
      <c r="G39" s="17">
        <f>-G20*13*C8</f>
        <v>152685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6" t="s">
        <v>48</v>
      </c>
      <c r="B40" s="39" t="s">
        <v>49</v>
      </c>
      <c r="C40" s="40"/>
      <c r="D40" s="40"/>
      <c r="E40" s="41" t="s">
        <v>50</v>
      </c>
      <c r="F40" s="42"/>
      <c r="G40" s="17">
        <f>G36+G38</f>
        <v>268515.00000000012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9"/>
      <c r="C41" s="20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21" t="s">
        <v>51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22"/>
      <c r="C43" s="23"/>
      <c r="D43" s="23"/>
      <c r="E43" s="23"/>
      <c r="F43" s="23"/>
      <c r="G43" s="23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hidden="1" customHeight="1">
      <c r="A44" s="1"/>
      <c r="B44" s="24"/>
      <c r="C44" s="23"/>
      <c r="D44" s="23"/>
      <c r="E44" s="23"/>
      <c r="F44" s="23"/>
      <c r="G44" s="23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hidden="1" customHeight="1">
      <c r="A45" s="1"/>
      <c r="B45" s="23"/>
      <c r="C45" s="23"/>
      <c r="D45" s="23"/>
      <c r="E45" s="23"/>
      <c r="F45" s="23"/>
      <c r="G45" s="23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30" customHeight="1">
      <c r="A46" s="25"/>
      <c r="B46" s="44" t="str">
        <f>CONCATENATE("Ao final dos próximos ",C8," anos, o Participante terá sua reserva acrescida em ",DOLLAR(G37,2),", tendo efetivamente contribuído com ",DOLLAR(G39,2),", considerando que a contribuição do Patrocinador terá sido de ",DOLLAR(G36,2)," e o Benefício Fiscal de ",DOLLAR(G38,2),".")</f>
        <v>Ao final dos próximos 30 anos, o Participante terá sua reserva acrescida em R$ 421.200,00, tendo efetivamente contribuído com R$ 152.685,00, considerando que a contribuição do Patrocinador terá sido de R$ 210.600,00 e o Benefício Fiscal de R$ 57.915,00.</v>
      </c>
      <c r="C46" s="45"/>
      <c r="D46" s="45"/>
      <c r="E46" s="45"/>
      <c r="F46" s="45"/>
      <c r="G46" s="45"/>
      <c r="H46" s="4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</row>
    <row r="47" spans="1:26" ht="12.75" customHeight="1">
      <c r="A47" s="1"/>
      <c r="B47" s="24"/>
      <c r="C47" s="23"/>
      <c r="D47" s="23"/>
      <c r="E47" s="23"/>
      <c r="F47" s="23"/>
      <c r="G47" s="23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24" t="str">
        <f>CONCATENATE("Serão ",DOLLAR(G40,2)," de ""","ganho"""," no período, correspondente a ",ROUND((G40/(G35+G36)*100),2),"% da reserva acumulada desta simulação.")</f>
        <v>Serão R$ 268.515,00 de "ganho" no período, correspondente a 63,75% da reserva acumulada desta simulação.</v>
      </c>
      <c r="C48" s="23"/>
      <c r="D48" s="23"/>
      <c r="E48" s="23"/>
      <c r="F48" s="23"/>
      <c r="G48" s="23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hidden="1" customHeight="1">
      <c r="A49" s="1"/>
      <c r="B49" s="26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hidden="1" customHeight="1">
      <c r="A50" s="1"/>
      <c r="B50" s="43" t="s">
        <v>52</v>
      </c>
      <c r="C50" s="40"/>
      <c r="D50" s="42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hidden="1" customHeight="1">
      <c r="A51" s="1"/>
      <c r="B51" s="27" t="s">
        <v>53</v>
      </c>
      <c r="C51" s="27" t="s">
        <v>54</v>
      </c>
      <c r="D51" s="27" t="s">
        <v>55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hidden="1" customHeight="1">
      <c r="A52" s="1"/>
      <c r="B52" s="28">
        <v>2112</v>
      </c>
      <c r="C52" s="29">
        <v>0</v>
      </c>
      <c r="D52" s="30">
        <v>0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hidden="1" customHeight="1">
      <c r="A53" s="1"/>
      <c r="B53" s="28">
        <v>2826.65</v>
      </c>
      <c r="C53" s="29">
        <v>7.4999999999999997E-2</v>
      </c>
      <c r="D53" s="30">
        <v>158.4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hidden="1" customHeight="1">
      <c r="A54" s="1"/>
      <c r="B54" s="28">
        <v>3751.05</v>
      </c>
      <c r="C54" s="29">
        <v>0.15</v>
      </c>
      <c r="D54" s="30">
        <v>370.4</v>
      </c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hidden="1" customHeight="1">
      <c r="A55" s="1"/>
      <c r="B55" s="28">
        <v>4664.68</v>
      </c>
      <c r="C55" s="29">
        <v>0.22500000000000001</v>
      </c>
      <c r="D55" s="30">
        <v>651.73</v>
      </c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hidden="1" customHeight="1">
      <c r="A56" s="1"/>
      <c r="B56" s="28">
        <v>4664.68</v>
      </c>
      <c r="C56" s="29">
        <v>0.27500000000000002</v>
      </c>
      <c r="D56" s="30">
        <v>884.96</v>
      </c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hidden="1" customHeight="1">
      <c r="A57" s="1"/>
      <c r="B57" s="31"/>
      <c r="C57" s="32"/>
      <c r="D57" s="32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hidden="1" customHeight="1">
      <c r="A58" s="1"/>
      <c r="B58" s="15" t="s">
        <v>56</v>
      </c>
      <c r="C58" s="33"/>
      <c r="D58" s="30">
        <v>189.59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hidden="1" customHeight="1">
      <c r="A59" s="1"/>
      <c r="B59" s="43" t="s">
        <v>57</v>
      </c>
      <c r="C59" s="40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hidden="1" customHeight="1">
      <c r="A60" s="1"/>
      <c r="B60" s="27" t="s">
        <v>53</v>
      </c>
      <c r="C60" s="27" t="s">
        <v>54</v>
      </c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hidden="1" customHeight="1">
      <c r="A61" s="1"/>
      <c r="B61" s="28">
        <v>1302.01</v>
      </c>
      <c r="C61" s="29">
        <v>0.09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hidden="1" customHeight="1">
      <c r="A62" s="1"/>
      <c r="B62" s="28">
        <v>3856.94</v>
      </c>
      <c r="C62" s="29">
        <v>0.12</v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hidden="1" customHeight="1">
      <c r="A63" s="1"/>
      <c r="B63" s="28">
        <v>7507.49</v>
      </c>
      <c r="C63" s="29">
        <v>0.14000000000000001</v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hidden="1" customHeight="1">
      <c r="A64" s="1"/>
      <c r="B64" s="31"/>
      <c r="C64" s="32"/>
      <c r="D64" s="32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hidden="1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26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sheetProtection password="CF36" sheet="1" objects="1" scenarios="1" selectLockedCells="1"/>
  <protectedRanges>
    <protectedRange sqref="I5" name="Intervalo3"/>
    <protectedRange sqref="I5" name="Intervalo2"/>
    <protectedRange sqref="A12:H67" name="Intervalo1"/>
  </protectedRanges>
  <mergeCells count="31">
    <mergeCell ref="B50:D50"/>
    <mergeCell ref="B59:C59"/>
    <mergeCell ref="B39:D39"/>
    <mergeCell ref="E39:F39"/>
    <mergeCell ref="B40:D40"/>
    <mergeCell ref="E40:F40"/>
    <mergeCell ref="B46:H46"/>
    <mergeCell ref="B36:D36"/>
    <mergeCell ref="E36:F36"/>
    <mergeCell ref="B37:D37"/>
    <mergeCell ref="E37:F37"/>
    <mergeCell ref="B38:D38"/>
    <mergeCell ref="E38:F38"/>
    <mergeCell ref="B31:D31"/>
    <mergeCell ref="E31:F31"/>
    <mergeCell ref="B32:D32"/>
    <mergeCell ref="E32:F32"/>
    <mergeCell ref="B35:D35"/>
    <mergeCell ref="E35:F35"/>
    <mergeCell ref="B28:D28"/>
    <mergeCell ref="E28:F28"/>
    <mergeCell ref="B29:D29"/>
    <mergeCell ref="E29:F29"/>
    <mergeCell ref="B30:D30"/>
    <mergeCell ref="E30:F30"/>
    <mergeCell ref="B2:G2"/>
    <mergeCell ref="B3:G3"/>
    <mergeCell ref="B13:G13"/>
    <mergeCell ref="B24:G24"/>
    <mergeCell ref="B27:D27"/>
    <mergeCell ref="E27:F27"/>
  </mergeCells>
  <pageMargins left="0.78740157499999996" right="0.78740157499999996" top="0.984251969" bottom="0.984251969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Simulacao de contribuição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vmware player</dc:creator>
  <cp:lastModifiedBy>Edinara Oza Dias</cp:lastModifiedBy>
  <dcterms:created xsi:type="dcterms:W3CDTF">2008-03-18T13:13:00Z</dcterms:created>
  <dcterms:modified xsi:type="dcterms:W3CDTF">2023-09-01T15:29:36Z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EFE9C2CCD5044EED8D69D534EC45951F_13</vt:lpwstr>
  </property>
  <property fmtid="{D5CDD505-2E9C-101B-9397-08002B2CF9AE}" pid="3" name="KSOProductBuildVer">
    <vt:lpwstr>1046-12.2.0.13181</vt:lpwstr>
  </property>
</Properties>
</file>